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12'!$A$1:$H$32</definedName>
  </definedNames>
  <calcPr fullCalcOnLoad="1"/>
</workbook>
</file>

<file path=xl/sharedStrings.xml><?xml version="1.0" encoding="utf-8"?>
<sst xmlns="http://schemas.openxmlformats.org/spreadsheetml/2006/main" count="46" uniqueCount="42">
  <si>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</si>
  <si>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</si>
  <si>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</si>
  <si>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</si>
  <si>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</si>
  <si>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</si>
  <si>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</si>
  <si>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</si>
  <si>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</si>
  <si>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</si>
  <si>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</si>
  <si>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</si>
  <si>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</si>
  <si>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</si>
  <si>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</si>
  <si>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</si>
  <si>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</si>
  <si>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</si>
  <si>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</si>
  <si>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</si>
  <si>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</si>
  <si>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</si>
  <si>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</si>
  <si>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</si>
  <si>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</si>
  <si>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</si>
  <si>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</si>
  <si>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</si>
  <si>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</si>
  <si>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</si>
  <si>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</si>
  <si>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</si>
  <si>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</si>
  <si>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</si>
  <si>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</si>
  <si>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</si>
  <si>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</si>
  <si>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</si>
  <si>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</si>
  <si>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Відсоток виконання до плану 3 місяців</t>
  </si>
  <si>
    <t>Залишок призначень до плану 3 місяців</t>
  </si>
  <si>
    <t>Касові видатки станом на 26.03.18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</si>
</sst>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9" fillId="0" borderId="6" applyNumberFormat="0" applyFill="0" applyAlignment="0" applyProtection="0"/>
    <xf numFmtId="0" fontId="31" fillId="22" borderId="7" applyNumberFormat="0" applyAlignment="0" applyProtection="0"/>
    <xf numFmtId="0" fontId="32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1" fillId="0" borderId="10" xfId="83" applyNumberFormat="1" applyFont="1" applyFill="1" applyBorder="1" applyAlignment="1">
      <alignment horizontal="center" vertical="center" wrapText="1"/>
      <protection/>
    </xf>
    <xf numFmtId="49" fontId="21" fillId="0" borderId="0" xfId="83" applyNumberFormat="1" applyFont="1" applyFill="1" applyBorder="1" applyAlignment="1">
      <alignment horizontal="center" vertical="center" wrapText="1"/>
      <protection/>
    </xf>
    <xf numFmtId="197" fontId="23" fillId="0" borderId="0" xfId="94" applyNumberFormat="1" applyFont="1" applyFill="1" applyBorder="1" applyAlignment="1">
      <alignment horizontal="center" vertical="center" wrapText="1"/>
    </xf>
    <xf numFmtId="0" fontId="0" fillId="0" borderId="0" xfId="83" applyFont="1" applyFill="1">
      <alignment/>
      <protection/>
    </xf>
    <xf numFmtId="0" fontId="21" fillId="0" borderId="10" xfId="83" applyFont="1" applyFill="1" applyBorder="1">
      <alignment/>
      <protection/>
    </xf>
    <xf numFmtId="0" fontId="0" fillId="0" borderId="0" xfId="83" applyFont="1">
      <alignment/>
      <protection/>
    </xf>
    <xf numFmtId="0" fontId="5" fillId="0" borderId="0" xfId="83" applyFont="1" applyAlignment="1">
      <alignment horizontal="center" wrapText="1"/>
      <protection/>
    </xf>
    <xf numFmtId="0" fontId="0" fillId="0" borderId="10" xfId="83" applyFont="1" applyBorder="1">
      <alignment/>
      <protection/>
    </xf>
    <xf numFmtId="0" fontId="18" fillId="0" borderId="10" xfId="83" applyFont="1" applyBorder="1" applyAlignment="1">
      <alignment horizontal="center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3" fillId="0" borderId="0" xfId="83" applyFont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21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left" wrapText="1"/>
      <protection/>
    </xf>
    <xf numFmtId="4" fontId="5" fillId="24" borderId="10" xfId="94" applyNumberFormat="1" applyFont="1" applyFill="1" applyBorder="1" applyAlignment="1">
      <alignment horizontal="center" vertical="center"/>
    </xf>
    <xf numFmtId="0" fontId="21" fillId="0" borderId="10" xfId="83" applyFont="1" applyBorder="1">
      <alignment/>
      <protection/>
    </xf>
    <xf numFmtId="0" fontId="21" fillId="0" borderId="10" xfId="83" applyFont="1" applyFill="1" applyBorder="1" applyAlignment="1">
      <alignment horizontal="left" wrapText="1"/>
      <protection/>
    </xf>
    <xf numFmtId="4" fontId="21" fillId="0" borderId="10" xfId="79" applyNumberFormat="1" applyFont="1" applyFill="1" applyBorder="1" applyAlignment="1">
      <alignment horizontal="center"/>
      <protection/>
    </xf>
    <xf numFmtId="0" fontId="24" fillId="0" borderId="10" xfId="83" applyFont="1" applyFill="1" applyBorder="1" applyAlignment="1">
      <alignment horizontal="left" wrapText="1"/>
      <protection/>
    </xf>
    <xf numFmtId="4" fontId="24" fillId="0" borderId="10" xfId="79" applyNumberFormat="1" applyFont="1" applyFill="1" applyBorder="1" applyAlignment="1">
      <alignment horizontal="center"/>
      <protection/>
    </xf>
    <xf numFmtId="16" fontId="5" fillId="24" borderId="10" xfId="83" applyNumberFormat="1" applyFont="1" applyFill="1" applyBorder="1" applyAlignment="1">
      <alignment horizontal="center"/>
      <protection/>
    </xf>
    <xf numFmtId="0" fontId="21" fillId="0" borderId="0" xfId="83" applyFont="1">
      <alignment/>
      <protection/>
    </xf>
    <xf numFmtId="0" fontId="21" fillId="0" borderId="0" xfId="83" applyFont="1" applyBorder="1" applyAlignment="1">
      <alignment vertical="top" wrapText="1"/>
      <protection/>
    </xf>
    <xf numFmtId="16" fontId="5" fillId="25" borderId="0" xfId="83" applyNumberFormat="1" applyFont="1" applyFill="1" applyBorder="1" applyAlignment="1">
      <alignment horizontal="center"/>
      <protection/>
    </xf>
    <xf numFmtId="0" fontId="21" fillId="25" borderId="0" xfId="83" applyFont="1" applyFill="1" applyBorder="1">
      <alignment/>
      <protection/>
    </xf>
    <xf numFmtId="0" fontId="22" fillId="25" borderId="0" xfId="83" applyFont="1" applyFill="1" applyBorder="1" applyAlignment="1">
      <alignment horizontal="center" vertical="center" wrapText="1"/>
      <protection/>
    </xf>
    <xf numFmtId="4" fontId="5" fillId="25" borderId="0" xfId="94" applyNumberFormat="1" applyFont="1" applyFill="1" applyBorder="1" applyAlignment="1">
      <alignment horizontal="center" vertical="center"/>
    </xf>
    <xf numFmtId="0" fontId="5" fillId="25" borderId="0" xfId="83" applyFont="1" applyFill="1" applyBorder="1" applyAlignment="1">
      <alignment/>
      <protection/>
    </xf>
    <xf numFmtId="4" fontId="0" fillId="0" borderId="0" xfId="83" applyNumberFormat="1" applyFont="1">
      <alignment/>
      <protection/>
    </xf>
    <xf numFmtId="0" fontId="20" fillId="0" borderId="0" xfId="83" applyFont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3" applyFont="1">
      <alignment/>
      <protection/>
    </xf>
    <xf numFmtId="0" fontId="18" fillId="0" borderId="0" xfId="83" applyFont="1" applyAlignment="1">
      <alignment horizontal="right"/>
      <protection/>
    </xf>
    <xf numFmtId="0" fontId="3" fillId="0" borderId="10" xfId="83" applyFont="1" applyBorder="1">
      <alignment/>
      <protection/>
    </xf>
    <xf numFmtId="2" fontId="5" fillId="24" borderId="10" xfId="83" applyNumberFormat="1" applyFont="1" applyFill="1" applyBorder="1" applyAlignment="1">
      <alignment horizontal="center"/>
      <protection/>
    </xf>
    <xf numFmtId="196" fontId="5" fillId="24" borderId="10" xfId="83" applyNumberFormat="1" applyFont="1" applyFill="1" applyBorder="1" applyAlignment="1">
      <alignment horizontal="center"/>
      <protection/>
    </xf>
    <xf numFmtId="4" fontId="5" fillId="25" borderId="10" xfId="83" applyNumberFormat="1" applyFont="1" applyFill="1" applyBorder="1" applyAlignment="1">
      <alignment/>
      <protection/>
    </xf>
    <xf numFmtId="4" fontId="36" fillId="0" borderId="10" xfId="0" applyNumberFormat="1" applyFont="1" applyFill="1" applyBorder="1" applyAlignment="1">
      <alignment horizontal="right"/>
    </xf>
    <xf numFmtId="4" fontId="13" fillId="0" borderId="10" xfId="83" applyNumberFormat="1" applyFont="1" applyBorder="1">
      <alignment/>
      <protection/>
    </xf>
    <xf numFmtId="0" fontId="5" fillId="0" borderId="11" xfId="83" applyFont="1" applyFill="1" applyBorder="1" applyAlignment="1">
      <alignment horizontal="center" wrapText="1"/>
      <protection/>
    </xf>
    <xf numFmtId="4" fontId="5" fillId="0" borderId="11" xfId="79" applyNumberFormat="1" applyFont="1" applyFill="1" applyBorder="1" applyAlignment="1">
      <alignment horizontal="center"/>
      <protection/>
    </xf>
    <xf numFmtId="4" fontId="0" fillId="0" borderId="10" xfId="83" applyNumberFormat="1" applyFont="1" applyBorder="1">
      <alignment/>
      <protection/>
    </xf>
    <xf numFmtId="4" fontId="37" fillId="0" borderId="10" xfId="0" applyNumberFormat="1" applyFont="1" applyFill="1" applyBorder="1" applyAlignment="1">
      <alignment horizontal="right"/>
    </xf>
    <xf numFmtId="0" fontId="0" fillId="0" borderId="10" xfId="83" applyFont="1" applyBorder="1">
      <alignment/>
      <protection/>
    </xf>
    <xf numFmtId="4" fontId="25" fillId="0" borderId="10" xfId="79" applyNumberFormat="1" applyFont="1" applyFill="1" applyBorder="1" applyAlignment="1">
      <alignment horizontal="center"/>
      <protection/>
    </xf>
    <xf numFmtId="0" fontId="0" fillId="0" borderId="10" xfId="83" applyFont="1" applyFill="1" applyBorder="1">
      <alignment/>
      <protection/>
    </xf>
    <xf numFmtId="196" fontId="21" fillId="0" borderId="10" xfId="83" applyNumberFormat="1" applyFont="1" applyFill="1" applyBorder="1" applyAlignment="1">
      <alignment horizontal="center"/>
      <protection/>
    </xf>
    <xf numFmtId="49" fontId="38" fillId="0" borderId="10" xfId="83" applyNumberFormat="1" applyFont="1" applyFill="1" applyBorder="1" applyAlignment="1">
      <alignment horizontal="center" vertical="center" wrapText="1"/>
      <protection/>
    </xf>
    <xf numFmtId="0" fontId="38" fillId="0" borderId="10" xfId="83" applyFont="1" applyBorder="1">
      <alignment/>
      <protection/>
    </xf>
    <xf numFmtId="0" fontId="38" fillId="0" borderId="10" xfId="0" applyFont="1" applyFill="1" applyBorder="1" applyAlignment="1">
      <alignment vertical="top" wrapText="1"/>
    </xf>
    <xf numFmtId="4" fontId="38" fillId="0" borderId="10" xfId="79" applyNumberFormat="1" applyFont="1" applyFill="1" applyBorder="1" applyAlignment="1">
      <alignment horizontal="center"/>
      <protection/>
    </xf>
    <xf numFmtId="0" fontId="39" fillId="0" borderId="0" xfId="83" applyFont="1">
      <alignment/>
      <protection/>
    </xf>
    <xf numFmtId="4" fontId="39" fillId="0" borderId="10" xfId="83" applyNumberFormat="1" applyFont="1" applyBorder="1">
      <alignment/>
      <protection/>
    </xf>
    <xf numFmtId="49" fontId="24" fillId="0" borderId="10" xfId="83" applyNumberFormat="1" applyFont="1" applyFill="1" applyBorder="1" applyAlignment="1">
      <alignment horizontal="center" vertical="center" wrapText="1"/>
      <protection/>
    </xf>
    <xf numFmtId="0" fontId="24" fillId="0" borderId="10" xfId="83" applyFont="1" applyBorder="1">
      <alignment/>
      <protection/>
    </xf>
    <xf numFmtId="0" fontId="4" fillId="0" borderId="0" xfId="83" applyFont="1">
      <alignment/>
      <protection/>
    </xf>
    <xf numFmtId="0" fontId="4" fillId="0" borderId="10" xfId="83" applyFont="1" applyBorder="1">
      <alignment/>
      <protection/>
    </xf>
    <xf numFmtId="4" fontId="40" fillId="0" borderId="10" xfId="79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top" wrapText="1"/>
    </xf>
    <xf numFmtId="0" fontId="5" fillId="24" borderId="10" xfId="83" applyFont="1" applyFill="1" applyBorder="1" applyAlignment="1">
      <alignment horizontal="center" vertical="center" wrapText="1"/>
      <protection/>
    </xf>
    <xf numFmtId="4" fontId="0" fillId="0" borderId="0" xfId="83" applyNumberFormat="1" applyFont="1" applyBorder="1">
      <alignment/>
      <protection/>
    </xf>
    <xf numFmtId="0" fontId="0" fillId="0" borderId="0" xfId="83" applyFont="1" applyAlignment="1">
      <alignment horizontal="center"/>
      <protection/>
    </xf>
    <xf numFmtId="196" fontId="21" fillId="0" borderId="12" xfId="83" applyNumberFormat="1" applyFont="1" applyFill="1" applyBorder="1" applyAlignment="1">
      <alignment horizontal="center"/>
      <protection/>
    </xf>
    <xf numFmtId="196" fontId="21" fillId="0" borderId="13" xfId="83" applyNumberFormat="1" applyFont="1" applyFill="1" applyBorder="1" applyAlignment="1">
      <alignment horizontal="center"/>
      <protection/>
    </xf>
    <xf numFmtId="196" fontId="21" fillId="0" borderId="11" xfId="83" applyNumberFormat="1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4" xfId="83" applyFont="1" applyBorder="1" applyAlignment="1">
      <alignment horizontal="center" wrapText="1"/>
      <protection/>
    </xf>
    <xf numFmtId="0" fontId="5" fillId="0" borderId="15" xfId="83" applyFont="1" applyBorder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3" applyFont="1" applyAlignment="1">
      <alignment horizontal="center" wrapText="1"/>
      <protection/>
    </xf>
    <xf numFmtId="0" fontId="5" fillId="0" borderId="10" xfId="83" applyFont="1" applyBorder="1" applyAlignment="1">
      <alignment horizontal="center" vertical="center"/>
      <protection/>
    </xf>
    <xf numFmtId="0" fontId="13" fillId="0" borderId="10" xfId="79" applyFont="1" applyBorder="1" applyAlignment="1">
      <alignment horizontal="center" vertical="center" wrapText="1"/>
      <protection/>
    </xf>
    <xf numFmtId="0" fontId="13" fillId="0" borderId="12" xfId="79" applyFont="1" applyFill="1" applyBorder="1" applyAlignment="1">
      <alignment horizontal="center" vertical="center" wrapText="1"/>
      <protection/>
    </xf>
    <xf numFmtId="0" fontId="13" fillId="0" borderId="11" xfId="79" applyFont="1" applyFill="1" applyBorder="1" applyAlignment="1">
      <alignment horizontal="center" vertical="center" wrapText="1"/>
      <protection/>
    </xf>
    <xf numFmtId="0" fontId="20" fillId="0" borderId="0" xfId="83" applyFont="1" applyAlignment="1">
      <alignment horizont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8" xfId="75"/>
    <cellStyle name="Обычный 2" xfId="76"/>
    <cellStyle name="Обычный 2 2" xfId="77"/>
    <cellStyle name="Обычный 2 8" xfId="78"/>
    <cellStyle name="Обычный 3" xfId="79"/>
    <cellStyle name="Обычный 3 2" xfId="80"/>
    <cellStyle name="Обычный 4" xfId="81"/>
    <cellStyle name="Обычный 9 2" xfId="82"/>
    <cellStyle name="Обычный_дод 8 до бюджету 201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9" sqref="F9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4.5" style="6" customWidth="1"/>
    <col min="4" max="4" width="35.66015625" style="63" customWidth="1"/>
    <col min="5" max="5" width="24.66015625" style="6" customWidth="1"/>
    <col min="6" max="6" width="24.16015625" style="6" customWidth="1"/>
    <col min="7" max="7" width="23.66015625" style="6" customWidth="1"/>
    <col min="8" max="8" width="22.33203125" style="6" customWidth="1"/>
    <col min="9" max="9" width="0" style="6" hidden="1" customWidth="1"/>
    <col min="10" max="10" width="27.33203125" style="6" hidden="1" customWidth="1"/>
    <col min="11" max="11" width="16.5" style="6" hidden="1" customWidth="1"/>
    <col min="12" max="12" width="15.33203125" style="6" hidden="1" customWidth="1"/>
    <col min="13" max="13" width="15.16015625" style="6" hidden="1" customWidth="1"/>
    <col min="14" max="14" width="19.5" style="6" hidden="1" customWidth="1"/>
    <col min="15" max="15" width="16.83203125" style="6" hidden="1" customWidth="1"/>
    <col min="16" max="16" width="14.83203125" style="6" hidden="1" customWidth="1"/>
    <col min="17" max="17" width="15.66015625" style="6" hidden="1" customWidth="1"/>
    <col min="18" max="18" width="15" style="6" hidden="1" customWidth="1"/>
    <col min="19" max="19" width="15.33203125" style="6" hidden="1" customWidth="1"/>
    <col min="20" max="20" width="16" style="6" hidden="1" customWidth="1"/>
    <col min="21" max="21" width="16.5" style="6" hidden="1" customWidth="1"/>
    <col min="22" max="22" width="17" style="6" hidden="1" customWidth="1"/>
    <col min="23" max="23" width="16.66015625" style="6" hidden="1" customWidth="1"/>
    <col min="24" max="25" width="0" style="6" hidden="1" customWidth="1"/>
    <col min="26" max="16384" width="9.33203125" style="6" customWidth="1"/>
  </cols>
  <sheetData>
    <row r="1" spans="4:5" ht="74.25" customHeight="1" hidden="1">
      <c r="D1" s="75" t="s">
        <v>30</v>
      </c>
      <c r="E1" s="76"/>
    </row>
    <row r="2" spans="4:5" ht="39.75" customHeight="1">
      <c r="D2" s="31"/>
      <c r="E2" s="32"/>
    </row>
    <row r="3" spans="1:7" ht="21" customHeight="1">
      <c r="A3" s="82" t="s">
        <v>12</v>
      </c>
      <c r="B3" s="82"/>
      <c r="C3" s="82"/>
      <c r="D3" s="82"/>
      <c r="E3" s="82"/>
      <c r="F3" s="82"/>
      <c r="G3" s="82"/>
    </row>
    <row r="4" spans="1:7" ht="20.25" customHeight="1">
      <c r="A4" s="77" t="s">
        <v>31</v>
      </c>
      <c r="B4" s="77"/>
      <c r="C4" s="77"/>
      <c r="D4" s="77"/>
      <c r="E4" s="77"/>
      <c r="F4" s="77"/>
      <c r="G4" s="77"/>
    </row>
    <row r="5" spans="1:5" ht="20.25" customHeight="1">
      <c r="A5" s="30"/>
      <c r="B5" s="30"/>
      <c r="C5" s="30"/>
      <c r="D5" s="30"/>
      <c r="E5" s="30"/>
    </row>
    <row r="6" spans="3:7" ht="13.5" customHeight="1">
      <c r="C6" s="7"/>
      <c r="D6" s="33"/>
      <c r="E6" s="34"/>
      <c r="G6" s="34" t="s">
        <v>13</v>
      </c>
    </row>
    <row r="7" spans="1:8" ht="12" customHeight="1">
      <c r="A7" s="78" t="s">
        <v>3</v>
      </c>
      <c r="B7" s="8"/>
      <c r="C7" s="78" t="s">
        <v>14</v>
      </c>
      <c r="D7" s="79" t="s">
        <v>15</v>
      </c>
      <c r="E7" s="79" t="s">
        <v>0</v>
      </c>
      <c r="F7" s="80" t="s">
        <v>41</v>
      </c>
      <c r="G7" s="67" t="s">
        <v>16</v>
      </c>
      <c r="H7" s="67" t="s">
        <v>39</v>
      </c>
    </row>
    <row r="8" spans="1:23" ht="39.75" customHeight="1">
      <c r="A8" s="78"/>
      <c r="B8" s="10" t="s">
        <v>4</v>
      </c>
      <c r="C8" s="78"/>
      <c r="D8" s="79"/>
      <c r="E8" s="79"/>
      <c r="F8" s="81"/>
      <c r="G8" s="68"/>
      <c r="H8" s="68"/>
      <c r="J8" s="69" t="s">
        <v>40</v>
      </c>
      <c r="K8" s="67" t="s">
        <v>17</v>
      </c>
      <c r="L8" s="71" t="s">
        <v>18</v>
      </c>
      <c r="M8" s="67" t="s">
        <v>19</v>
      </c>
      <c r="N8" s="67" t="s">
        <v>20</v>
      </c>
      <c r="O8" s="67" t="s">
        <v>21</v>
      </c>
      <c r="P8" s="67" t="s">
        <v>22</v>
      </c>
      <c r="Q8" s="67" t="s">
        <v>23</v>
      </c>
      <c r="R8" s="67" t="s">
        <v>24</v>
      </c>
      <c r="S8" s="67" t="s">
        <v>25</v>
      </c>
      <c r="T8" s="67" t="s">
        <v>26</v>
      </c>
      <c r="U8" s="67" t="s">
        <v>27</v>
      </c>
      <c r="V8" s="67" t="s">
        <v>28</v>
      </c>
      <c r="W8" s="67" t="s">
        <v>29</v>
      </c>
    </row>
    <row r="9" spans="1:23" ht="14.25" customHeight="1">
      <c r="A9" s="9">
        <v>1</v>
      </c>
      <c r="B9" s="9"/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J9" s="70"/>
      <c r="K9" s="68"/>
      <c r="L9" s="72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s="11" customFormat="1" ht="19.5" customHeight="1">
      <c r="A10" s="73" t="s">
        <v>5</v>
      </c>
      <c r="B10" s="74"/>
      <c r="C10" s="74"/>
      <c r="D10" s="74"/>
      <c r="E10" s="74"/>
      <c r="F10" s="74"/>
      <c r="G10" s="74"/>
      <c r="H10" s="7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4" ht="37.5">
      <c r="A11" s="12">
        <v>1</v>
      </c>
      <c r="B11" s="13"/>
      <c r="C11" s="14" t="s">
        <v>32</v>
      </c>
      <c r="D11" s="15">
        <f>D12</f>
        <v>56347147.29000001</v>
      </c>
      <c r="E11" s="15">
        <f>E12</f>
        <v>56347147.29000001</v>
      </c>
      <c r="F11" s="15">
        <f>F12</f>
        <v>4633123.16</v>
      </c>
      <c r="G11" s="36">
        <f>F11/D11*100</f>
        <v>8.22246268503152</v>
      </c>
      <c r="H11" s="37">
        <f>(F11/(K11+L11+M11))*100</f>
        <v>43.91866967343221</v>
      </c>
      <c r="I11" s="28"/>
      <c r="J11" s="38">
        <f>K11+L11+M11-F11</f>
        <v>5916201.75</v>
      </c>
      <c r="K11" s="39">
        <f>K12+K21</f>
        <v>3250000</v>
      </c>
      <c r="L11" s="39">
        <f aca="true" t="shared" si="0" ref="L11:V11">L12+L21</f>
        <v>3932800</v>
      </c>
      <c r="M11" s="39">
        <f t="shared" si="0"/>
        <v>3366524.91</v>
      </c>
      <c r="N11" s="39">
        <f t="shared" si="0"/>
        <v>3967154.18</v>
      </c>
      <c r="O11" s="39">
        <f t="shared" si="0"/>
        <v>4967154.15</v>
      </c>
      <c r="P11" s="39">
        <f t="shared" si="0"/>
        <v>5567154.15</v>
      </c>
      <c r="Q11" s="39">
        <f t="shared" si="0"/>
        <v>6067154.15</v>
      </c>
      <c r="R11" s="39">
        <f t="shared" si="0"/>
        <v>6267154.15</v>
      </c>
      <c r="S11" s="39">
        <f t="shared" si="0"/>
        <v>5867154.15</v>
      </c>
      <c r="T11" s="39">
        <f t="shared" si="0"/>
        <v>5267154.15</v>
      </c>
      <c r="U11" s="39">
        <f t="shared" si="0"/>
        <v>4360954.15</v>
      </c>
      <c r="V11" s="39">
        <f t="shared" si="0"/>
        <v>3466789.15</v>
      </c>
      <c r="W11" s="40">
        <f>SUM(K11:V11)</f>
        <v>56347147.28999999</v>
      </c>
      <c r="X11" s="29">
        <f>W11-D11</f>
        <v>0</v>
      </c>
    </row>
    <row r="12" spans="1:24" ht="18.75">
      <c r="A12" s="1"/>
      <c r="B12" s="16"/>
      <c r="C12" s="41" t="s">
        <v>6</v>
      </c>
      <c r="D12" s="42">
        <f>SUM(D13:D20)+D21</f>
        <v>56347147.29000001</v>
      </c>
      <c r="E12" s="42">
        <f>SUM(E13:E20)+E21</f>
        <v>56347147.29000001</v>
      </c>
      <c r="F12" s="42">
        <f>F16+F17+F18+F21</f>
        <v>4633123.16</v>
      </c>
      <c r="G12" s="18">
        <f>F12/D12*100</f>
        <v>8.22246268503152</v>
      </c>
      <c r="H12" s="64">
        <f>((F16+F17+F18)/(K12+L12+M12))*100</f>
        <v>2.8718460669928487</v>
      </c>
      <c r="J12" s="43">
        <f>(K12+L12+M12)-(F16+F17+F18)</f>
        <v>2064556.04</v>
      </c>
      <c r="K12" s="44">
        <v>250000</v>
      </c>
      <c r="L12" s="44">
        <v>932800</v>
      </c>
      <c r="M12" s="44">
        <v>942800</v>
      </c>
      <c r="N12" s="44">
        <v>942800</v>
      </c>
      <c r="O12" s="44">
        <v>942800</v>
      </c>
      <c r="P12" s="44">
        <v>942800</v>
      </c>
      <c r="Q12" s="44">
        <v>942800</v>
      </c>
      <c r="R12" s="44">
        <v>942800</v>
      </c>
      <c r="S12" s="44">
        <v>942800</v>
      </c>
      <c r="T12" s="44">
        <v>942800</v>
      </c>
      <c r="U12" s="44">
        <v>936600</v>
      </c>
      <c r="V12" s="44">
        <v>342435</v>
      </c>
      <c r="W12" s="43">
        <f>SUM(K12:V12)</f>
        <v>10004235</v>
      </c>
      <c r="X12" s="29"/>
    </row>
    <row r="13" spans="1:24" ht="18.75" customHeight="1" hidden="1">
      <c r="A13" s="1"/>
      <c r="B13" s="16"/>
      <c r="C13" s="17" t="s">
        <v>7</v>
      </c>
      <c r="D13" s="18">
        <f>E13</f>
        <v>0</v>
      </c>
      <c r="E13" s="18"/>
      <c r="F13" s="45"/>
      <c r="G13" s="45"/>
      <c r="H13" s="6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3">
        <f aca="true" t="shared" si="1" ref="W13:W29">SUM(K13:V13)</f>
        <v>0</v>
      </c>
      <c r="X13" s="29"/>
    </row>
    <row r="14" spans="1:24" ht="18.75" customHeight="1" hidden="1">
      <c r="A14" s="1"/>
      <c r="B14" s="16"/>
      <c r="C14" s="17" t="s">
        <v>8</v>
      </c>
      <c r="D14" s="18">
        <f aca="true" t="shared" si="2" ref="D14:D19">E14</f>
        <v>0</v>
      </c>
      <c r="E14" s="18"/>
      <c r="F14" s="45"/>
      <c r="G14" s="45"/>
      <c r="H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3">
        <f t="shared" si="1"/>
        <v>0</v>
      </c>
      <c r="X14" s="29"/>
    </row>
    <row r="15" spans="1:24" ht="18.75" customHeight="1" hidden="1">
      <c r="A15" s="1"/>
      <c r="B15" s="16"/>
      <c r="C15" s="17" t="s">
        <v>9</v>
      </c>
      <c r="D15" s="18">
        <f t="shared" si="2"/>
        <v>0</v>
      </c>
      <c r="E15" s="18"/>
      <c r="F15" s="45"/>
      <c r="G15" s="45"/>
      <c r="H15" s="6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3">
        <f t="shared" si="1"/>
        <v>0</v>
      </c>
      <c r="X15" s="29"/>
    </row>
    <row r="16" spans="1:24" s="4" customFormat="1" ht="18.75">
      <c r="A16" s="1"/>
      <c r="B16" s="5"/>
      <c r="C16" s="17" t="s">
        <v>10</v>
      </c>
      <c r="D16" s="18">
        <f t="shared" si="2"/>
        <v>5993800</v>
      </c>
      <c r="E16" s="18">
        <v>5993800</v>
      </c>
      <c r="F16" s="18"/>
      <c r="G16" s="46">
        <f>F16/D16*100</f>
        <v>0</v>
      </c>
      <c r="H16" s="65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3"/>
      <c r="X16" s="29"/>
    </row>
    <row r="17" spans="1:24" ht="18.75">
      <c r="A17" s="1"/>
      <c r="B17" s="16"/>
      <c r="C17" s="17" t="s">
        <v>33</v>
      </c>
      <c r="D17" s="18">
        <f t="shared" si="2"/>
        <v>3770435</v>
      </c>
      <c r="E17" s="18">
        <v>3770435</v>
      </c>
      <c r="F17" s="18"/>
      <c r="G17" s="46">
        <f>F17/D17*100</f>
        <v>0</v>
      </c>
      <c r="H17" s="6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3"/>
      <c r="X17" s="29"/>
    </row>
    <row r="18" spans="1:24" ht="36.75" customHeight="1">
      <c r="A18" s="1"/>
      <c r="B18" s="16"/>
      <c r="C18" s="17" t="s">
        <v>11</v>
      </c>
      <c r="D18" s="18">
        <f t="shared" si="2"/>
        <v>240000</v>
      </c>
      <c r="E18" s="18">
        <v>240000</v>
      </c>
      <c r="F18" s="18">
        <f>16536.07+44507.89</f>
        <v>61043.96</v>
      </c>
      <c r="G18" s="18">
        <f>F18/D18*100</f>
        <v>25.43498333333333</v>
      </c>
      <c r="H18" s="66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3"/>
      <c r="X18" s="29"/>
    </row>
    <row r="19" spans="1:24" ht="18.75" hidden="1">
      <c r="A19" s="1"/>
      <c r="B19" s="16"/>
      <c r="C19" s="17" t="s">
        <v>34</v>
      </c>
      <c r="D19" s="18">
        <f t="shared" si="2"/>
        <v>0</v>
      </c>
      <c r="E19" s="18"/>
      <c r="F19" s="45"/>
      <c r="G19" s="45"/>
      <c r="H19" s="48" t="e">
        <f>(F19/(K19+L19))*100</f>
        <v>#DIV/0!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3">
        <f t="shared" si="1"/>
        <v>0</v>
      </c>
      <c r="X19" s="29">
        <f>W19-D19</f>
        <v>0</v>
      </c>
    </row>
    <row r="20" spans="1:24" ht="112.5" hidden="1">
      <c r="A20" s="1"/>
      <c r="B20" s="16"/>
      <c r="C20" s="17" t="s">
        <v>1</v>
      </c>
      <c r="D20" s="18">
        <f>E20</f>
        <v>0</v>
      </c>
      <c r="E20" s="18">
        <v>0</v>
      </c>
      <c r="F20" s="45"/>
      <c r="G20" s="45"/>
      <c r="H20" s="48" t="e">
        <f>(F20/(K20+L20))*100</f>
        <v>#DIV/0!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3">
        <f t="shared" si="1"/>
        <v>0</v>
      </c>
      <c r="X20" s="29">
        <f>W20-D20</f>
        <v>0</v>
      </c>
    </row>
    <row r="21" spans="1:24" s="53" customFormat="1" ht="39">
      <c r="A21" s="49"/>
      <c r="B21" s="50"/>
      <c r="C21" s="51" t="s">
        <v>35</v>
      </c>
      <c r="D21" s="52">
        <f>E21</f>
        <v>46342912.29000001</v>
      </c>
      <c r="E21" s="52">
        <f>SUM(E22:E28)</f>
        <v>46342912.29000001</v>
      </c>
      <c r="F21" s="52">
        <f>SUM(F22:F28)</f>
        <v>4572079.2</v>
      </c>
      <c r="G21" s="52">
        <f>F21/D21*100</f>
        <v>9.865757187181728</v>
      </c>
      <c r="H21" s="64">
        <f>(F21/(K21+L21+M21))*100</f>
        <v>54.27621686188231</v>
      </c>
      <c r="J21" s="54">
        <f>(K21+L21+M21)-F21</f>
        <v>3851645.71</v>
      </c>
      <c r="K21" s="44">
        <v>3000000</v>
      </c>
      <c r="L21" s="44">
        <v>3000000</v>
      </c>
      <c r="M21" s="44">
        <v>2423724.91</v>
      </c>
      <c r="N21" s="44">
        <v>3024354.18</v>
      </c>
      <c r="O21" s="44">
        <f>4124354.15-100000</f>
        <v>4024354.15</v>
      </c>
      <c r="P21" s="44">
        <v>4624354.15</v>
      </c>
      <c r="Q21" s="44">
        <v>5124354.15</v>
      </c>
      <c r="R21" s="44">
        <v>5324354.15</v>
      </c>
      <c r="S21" s="44">
        <v>4924354.15</v>
      </c>
      <c r="T21" s="44">
        <v>4324354.15</v>
      </c>
      <c r="U21" s="44">
        <v>3424354.15</v>
      </c>
      <c r="V21" s="44">
        <v>3124354.15</v>
      </c>
      <c r="W21" s="43">
        <f t="shared" si="1"/>
        <v>46342912.28999999</v>
      </c>
      <c r="X21" s="29">
        <f>W21-D21</f>
        <v>0</v>
      </c>
    </row>
    <row r="22" spans="1:24" s="57" customFormat="1" ht="18.75">
      <c r="A22" s="55"/>
      <c r="B22" s="56"/>
      <c r="C22" s="19" t="s">
        <v>7</v>
      </c>
      <c r="D22" s="20">
        <f aca="true" t="shared" si="3" ref="D22:D28">E22</f>
        <v>27382817.5</v>
      </c>
      <c r="E22" s="20">
        <f>6996363.05+20486454.45-100000</f>
        <v>27382817.5</v>
      </c>
      <c r="F22" s="20">
        <f>88816.34</f>
        <v>88816.34</v>
      </c>
      <c r="G22" s="20">
        <f aca="true" t="shared" si="4" ref="G22:G28">F22/D22*100</f>
        <v>0.3243506260814834</v>
      </c>
      <c r="H22" s="65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43">
        <f t="shared" si="1"/>
        <v>0</v>
      </c>
      <c r="X22" s="29"/>
    </row>
    <row r="23" spans="1:24" s="57" customFormat="1" ht="18.75">
      <c r="A23" s="55"/>
      <c r="B23" s="56"/>
      <c r="C23" s="19" t="s">
        <v>8</v>
      </c>
      <c r="D23" s="20">
        <f t="shared" si="3"/>
        <v>2377725.76</v>
      </c>
      <c r="E23" s="20">
        <v>2377725.76</v>
      </c>
      <c r="F23" s="20"/>
      <c r="G23" s="59">
        <f t="shared" si="4"/>
        <v>0</v>
      </c>
      <c r="H23" s="65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43">
        <f t="shared" si="1"/>
        <v>0</v>
      </c>
      <c r="X23" s="29"/>
    </row>
    <row r="24" spans="1:24" s="57" customFormat="1" ht="18.75">
      <c r="A24" s="55"/>
      <c r="B24" s="56"/>
      <c r="C24" s="19" t="s">
        <v>9</v>
      </c>
      <c r="D24" s="20">
        <f t="shared" si="3"/>
        <v>1090451.52</v>
      </c>
      <c r="E24" s="20">
        <v>1090451.52</v>
      </c>
      <c r="F24" s="20"/>
      <c r="G24" s="59">
        <f t="shared" si="4"/>
        <v>0</v>
      </c>
      <c r="H24" s="65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43">
        <f t="shared" si="1"/>
        <v>0</v>
      </c>
      <c r="X24" s="29"/>
    </row>
    <row r="25" spans="1:24" s="57" customFormat="1" ht="37.5">
      <c r="A25" s="55"/>
      <c r="B25" s="56"/>
      <c r="C25" s="19" t="s">
        <v>36</v>
      </c>
      <c r="D25" s="20">
        <f t="shared" si="3"/>
        <v>1371209.6</v>
      </c>
      <c r="E25" s="20">
        <v>1371209.6</v>
      </c>
      <c r="F25" s="20">
        <f>26983.36+34475.26</f>
        <v>61458.62</v>
      </c>
      <c r="G25" s="20">
        <f t="shared" si="4"/>
        <v>4.482073346044252</v>
      </c>
      <c r="H25" s="65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3">
        <f t="shared" si="1"/>
        <v>0</v>
      </c>
      <c r="X25" s="29"/>
    </row>
    <row r="26" spans="1:24" s="57" customFormat="1" ht="18.75">
      <c r="A26" s="55"/>
      <c r="B26" s="56"/>
      <c r="C26" s="60" t="s">
        <v>37</v>
      </c>
      <c r="D26" s="20">
        <f t="shared" si="3"/>
        <v>4436720.07</v>
      </c>
      <c r="E26" s="20">
        <v>4436720.07</v>
      </c>
      <c r="F26" s="20"/>
      <c r="G26" s="59">
        <f t="shared" si="4"/>
        <v>0</v>
      </c>
      <c r="H26" s="65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43">
        <f t="shared" si="1"/>
        <v>0</v>
      </c>
      <c r="X26" s="29"/>
    </row>
    <row r="27" spans="1:24" s="57" customFormat="1" ht="18.75">
      <c r="A27" s="55"/>
      <c r="B27" s="56"/>
      <c r="C27" s="19" t="s">
        <v>33</v>
      </c>
      <c r="D27" s="20">
        <f t="shared" si="3"/>
        <v>1041862.2</v>
      </c>
      <c r="E27" s="20">
        <v>1041862.2</v>
      </c>
      <c r="F27" s="20"/>
      <c r="G27" s="59">
        <f t="shared" si="4"/>
        <v>0</v>
      </c>
      <c r="H27" s="65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43">
        <f t="shared" si="1"/>
        <v>0</v>
      </c>
      <c r="X27" s="29"/>
    </row>
    <row r="28" spans="1:24" s="57" customFormat="1" ht="56.25">
      <c r="A28" s="55"/>
      <c r="B28" s="56"/>
      <c r="C28" s="19" t="s">
        <v>38</v>
      </c>
      <c r="D28" s="20">
        <f t="shared" si="3"/>
        <v>8642125.64</v>
      </c>
      <c r="E28" s="20">
        <v>8642125.64</v>
      </c>
      <c r="F28" s="20">
        <f>254700+197500+514034.85+725785+539765+84035.02+74217.79+474252.78+120451.82+1437061.98</f>
        <v>4421804.24</v>
      </c>
      <c r="G28" s="20">
        <f t="shared" si="4"/>
        <v>51.1657018677641</v>
      </c>
      <c r="H28" s="66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43">
        <f t="shared" si="1"/>
        <v>0</v>
      </c>
      <c r="X28" s="29"/>
    </row>
    <row r="29" spans="1:24" ht="18.75">
      <c r="A29" s="21"/>
      <c r="B29" s="13"/>
      <c r="C29" s="61" t="s">
        <v>2</v>
      </c>
      <c r="D29" s="15">
        <f>D11</f>
        <v>56347147.29000001</v>
      </c>
      <c r="E29" s="15">
        <f>E11</f>
        <v>56347147.29000001</v>
      </c>
      <c r="F29" s="15">
        <f>F11</f>
        <v>4633123.16</v>
      </c>
      <c r="G29" s="15">
        <f>F29/D29*100</f>
        <v>8.22246268503152</v>
      </c>
      <c r="H29" s="37">
        <f>(F29/(K29+L29+M29))*100</f>
        <v>43.91866967343221</v>
      </c>
      <c r="J29" s="43">
        <f>J11</f>
        <v>5916201.75</v>
      </c>
      <c r="K29" s="43">
        <f>K11</f>
        <v>3250000</v>
      </c>
      <c r="L29" s="43">
        <f aca="true" t="shared" si="5" ref="L29:V29">L11</f>
        <v>3932800</v>
      </c>
      <c r="M29" s="43">
        <f t="shared" si="5"/>
        <v>3366524.91</v>
      </c>
      <c r="N29" s="43">
        <f t="shared" si="5"/>
        <v>3967154.18</v>
      </c>
      <c r="O29" s="43">
        <f t="shared" si="5"/>
        <v>4967154.15</v>
      </c>
      <c r="P29" s="43">
        <f t="shared" si="5"/>
        <v>5567154.15</v>
      </c>
      <c r="Q29" s="43">
        <f t="shared" si="5"/>
        <v>6067154.15</v>
      </c>
      <c r="R29" s="43">
        <f t="shared" si="5"/>
        <v>6267154.15</v>
      </c>
      <c r="S29" s="43">
        <f t="shared" si="5"/>
        <v>5867154.15</v>
      </c>
      <c r="T29" s="43">
        <f t="shared" si="5"/>
        <v>5267154.15</v>
      </c>
      <c r="U29" s="43">
        <f t="shared" si="5"/>
        <v>4360954.15</v>
      </c>
      <c r="V29" s="43">
        <f t="shared" si="5"/>
        <v>3466789.15</v>
      </c>
      <c r="W29" s="43">
        <f t="shared" si="1"/>
        <v>56347147.28999999</v>
      </c>
      <c r="X29" s="29">
        <f>W29-D29</f>
        <v>0</v>
      </c>
    </row>
    <row r="30" spans="1:23" ht="18.75">
      <c r="A30" s="24"/>
      <c r="B30" s="25"/>
      <c r="C30" s="26"/>
      <c r="D30" s="27"/>
      <c r="E30" s="27"/>
      <c r="W30" s="62"/>
    </row>
    <row r="31" spans="1:5" ht="18.75">
      <c r="A31" s="2"/>
      <c r="B31" s="22"/>
      <c r="C31" s="23"/>
      <c r="D31" s="3"/>
      <c r="E31" s="22"/>
    </row>
  </sheetData>
  <sheetProtection/>
  <mergeCells count="27">
    <mergeCell ref="D1:E1"/>
    <mergeCell ref="A4:G4"/>
    <mergeCell ref="A7:A8"/>
    <mergeCell ref="C7:C8"/>
    <mergeCell ref="D7:D8"/>
    <mergeCell ref="E7:E8"/>
    <mergeCell ref="F7:F8"/>
    <mergeCell ref="G7:G8"/>
    <mergeCell ref="A3:G3"/>
    <mergeCell ref="W8:W9"/>
    <mergeCell ref="A10:H10"/>
    <mergeCell ref="Q8:Q9"/>
    <mergeCell ref="R8:R9"/>
    <mergeCell ref="S8:S9"/>
    <mergeCell ref="T8:T9"/>
    <mergeCell ref="M8:M9"/>
    <mergeCell ref="N8:N9"/>
    <mergeCell ref="O8:O9"/>
    <mergeCell ref="P8:P9"/>
    <mergeCell ref="H12:H18"/>
    <mergeCell ref="H21:H28"/>
    <mergeCell ref="U8:U9"/>
    <mergeCell ref="V8:V9"/>
    <mergeCell ref="H7:H8"/>
    <mergeCell ref="J8:J9"/>
    <mergeCell ref="K8:K9"/>
    <mergeCell ref="L8:L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2018-03-26T13:38:08Z</dcterms:modified>
  <cp:category/>
  <cp:version/>
  <cp:contentType/>
  <cp:contentStatus/>
</cp:coreProperties>
</file>